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2 год\Февраль 2022\"/>
    </mc:Choice>
  </mc:AlternateContent>
  <xr:revisionPtr revIDLastSave="0" documentId="13_ncr:1_{533A8160-1B10-44DC-9DD4-EE8C46A40FD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Общее ЭЭ" sheetId="1" r:id="rId1"/>
    <sheet name="Корп.3" sheetId="2" r:id="rId2"/>
    <sheet name="Справка о КУ" sheetId="3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3" l="1"/>
  <c r="F8" i="3"/>
  <c r="F7" i="3"/>
  <c r="F9" i="3" s="1"/>
  <c r="G6" i="3"/>
  <c r="F6" i="3"/>
  <c r="C13" i="2"/>
  <c r="C11" i="2"/>
  <c r="F11" i="2" s="1"/>
  <c r="G11" i="2" s="1"/>
  <c r="D10" i="2"/>
  <c r="F9" i="2"/>
  <c r="G9" i="2" s="1"/>
  <c r="F7" i="2"/>
  <c r="G7" i="2" s="1"/>
  <c r="C7" i="2"/>
  <c r="E60" i="1"/>
  <c r="G60" i="1" s="1"/>
  <c r="E59" i="1"/>
  <c r="G59" i="1" s="1"/>
  <c r="E58" i="1"/>
  <c r="G58" i="1" s="1"/>
  <c r="E57" i="1"/>
  <c r="G57" i="1" s="1"/>
  <c r="E56" i="1"/>
  <c r="G56" i="1" s="1"/>
  <c r="G61" i="1" s="1"/>
  <c r="B66" i="1" s="1"/>
  <c r="E50" i="1"/>
  <c r="G50" i="1" s="1"/>
  <c r="G49" i="1"/>
  <c r="E49" i="1"/>
  <c r="E48" i="1"/>
  <c r="G48" i="1" s="1"/>
  <c r="G47" i="1"/>
  <c r="E47" i="1"/>
  <c r="E46" i="1"/>
  <c r="G46" i="1" s="1"/>
  <c r="E44" i="1"/>
  <c r="G44" i="1" s="1"/>
  <c r="E43" i="1"/>
  <c r="G43" i="1" s="1"/>
  <c r="E41" i="1"/>
  <c r="G41" i="1" s="1"/>
  <c r="E40" i="1"/>
  <c r="G40" i="1" s="1"/>
  <c r="E30" i="1"/>
  <c r="G30" i="1" s="1"/>
  <c r="G29" i="1"/>
  <c r="E29" i="1"/>
  <c r="G24" i="1"/>
  <c r="E24" i="1"/>
  <c r="E23" i="1"/>
  <c r="G23" i="1" s="1"/>
  <c r="G22" i="1"/>
  <c r="E22" i="1"/>
  <c r="E21" i="1"/>
  <c r="G21" i="1" s="1"/>
  <c r="G20" i="1"/>
  <c r="G25" i="1" s="1"/>
  <c r="E20" i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G11" i="1"/>
  <c r="E11" i="1"/>
  <c r="E10" i="1"/>
  <c r="G10" i="1" s="1"/>
  <c r="G9" i="1"/>
  <c r="E9" i="1"/>
  <c r="E8" i="1"/>
  <c r="G8" i="1" s="1"/>
  <c r="E7" i="3" l="1"/>
  <c r="B65" i="1"/>
  <c r="G19" i="1"/>
  <c r="G26" i="1" s="1"/>
  <c r="B63" i="1" s="1"/>
  <c r="G45" i="1"/>
  <c r="B67" i="1" s="1"/>
  <c r="G51" i="1"/>
  <c r="G13" i="1"/>
  <c r="G31" i="1"/>
  <c r="B64" i="1" s="1"/>
  <c r="E6" i="3" l="1"/>
  <c r="E9" i="3"/>
</calcChain>
</file>

<file path=xl/sharedStrings.xml><?xml version="1.0" encoding="utf-8"?>
<sst xmlns="http://schemas.openxmlformats.org/spreadsheetml/2006/main" count="123" uniqueCount="88">
  <si>
    <t>ОТЧЕТ</t>
  </si>
  <si>
    <t>по потреблению электроэнергии за период с  25.01.2022г. по  21.02.2022г.</t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</si>
  <si>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</si>
  <si>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</si>
  <si>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</si>
  <si>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</si>
  <si>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</si>
  <si>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</si>
  <si>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</si>
  <si>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</si>
  <si>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Электрощитовая № 1 - подъезды №1 и №2 Корпус 2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</si>
  <si>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</si>
  <si>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</si>
  <si>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</si>
  <si>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</si>
  <si>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Офисы № 1,2,3,4,5,6,7,9</t>
  </si>
  <si>
    <t>Электрощитовая № 2 - подъезд № 3 Корпус 2</t>
  </si>
  <si>
    <t>Лифт,освещение лестнич_маршей, вентилятор машин_отделения (АВР)</t>
  </si>
  <si>
    <t xml:space="preserve">Офисы № 9,12,13,18,19,  19А      </t>
  </si>
  <si>
    <t>Электрощитовая № 3 - подъезды №4 и №5 Корпус 2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</si>
  <si>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</si>
  <si>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</si>
  <si>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</si>
  <si>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Офисы № 10,11,14,15,16,    17, 6А, 4А</t>
  </si>
  <si>
    <t>Итого:</t>
  </si>
  <si>
    <t>Всего:</t>
  </si>
  <si>
    <t>Корпус 6 (прав.)</t>
  </si>
  <si>
    <t>28737396</t>
  </si>
  <si>
    <t>-- // -- (лев.)</t>
  </si>
  <si>
    <t>ВНС Ввод №1(лев.)</t>
  </si>
  <si>
    <t>29993313</t>
  </si>
  <si>
    <t>ВНС Ввод №2 (правый)</t>
  </si>
  <si>
    <t>ИТП Ввод №1(лев.)</t>
  </si>
  <si>
    <t>29993646</t>
  </si>
  <si>
    <t>ИТП Ввод №2 (правый)</t>
  </si>
  <si>
    <t>29993290</t>
  </si>
  <si>
    <t>Электрощитовая корпус 1</t>
  </si>
  <si>
    <t>Корпус 3 Гараж</t>
  </si>
  <si>
    <t>29993615</t>
  </si>
  <si>
    <t>29993962</t>
  </si>
  <si>
    <t>29993111</t>
  </si>
  <si>
    <t>Насосная пожаротушения</t>
  </si>
  <si>
    <t>Всего по Жилкомплексу</t>
  </si>
  <si>
    <t>Из них на Офисы</t>
  </si>
  <si>
    <t>Из них Жилье</t>
  </si>
  <si>
    <t>Из них Гараж</t>
  </si>
  <si>
    <t>Из них ОДН, ИТП и ВНС</t>
  </si>
  <si>
    <t>Председатель правления ТСЖ "ДУБКИ"</t>
  </si>
  <si>
    <t>_______________________ Хольнов А.И.</t>
  </si>
  <si>
    <t>Февраль 2022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</si>
  <si>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</si>
  <si>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</si>
  <si>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</si>
  <si>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</si>
  <si>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</si>
  <si>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</si>
  <si>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</si>
  <si>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</si>
  <si>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</si>
  <si>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</si>
  <si>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</si>
  <si>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</si>
  <si>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</si>
  <si>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</si>
  <si>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</si>
  <si>
    <t>СПРАВОЧНАЯ ИНФОРМАЦИЯ потребление коммунальных услуг в здании по адресу г.Химки, ул.Лавочкина, д.13 февраль 2022г.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</si>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</sst>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9"/>
      <name val="Arial Cyr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49" fontId="0" fillId="0" borderId="0" xfId="0" applyNumberFormat="1"/>
    <xf numFmtId="49" fontId="7" fillId="2" borderId="3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8" fillId="0" borderId="3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2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9" fontId="8" fillId="3" borderId="3" xfId="0" applyNumberFormat="1" applyFont="1" applyFill="1" applyBorder="1" applyAlignment="1">
      <alignment horizontal="left" vertical="top"/>
    </xf>
    <xf numFmtId="49" fontId="7" fillId="2" borderId="3" xfId="1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9" fontId="10" fillId="2" borderId="5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0" fontId="7" fillId="0" borderId="6" xfId="0" applyFont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left" vertical="center"/>
    </xf>
    <xf numFmtId="49" fontId="10" fillId="2" borderId="15" xfId="0" applyNumberFormat="1" applyFont="1" applyFill="1" applyBorder="1" applyAlignment="1">
      <alignment horizontal="left" vertical="center" wrapText="1"/>
    </xf>
    <xf numFmtId="165" fontId="8" fillId="0" borderId="15" xfId="1" applyNumberFormat="1" applyFont="1" applyBorder="1" applyAlignment="1">
      <alignment horizontal="left" vertical="center" indent="1"/>
    </xf>
    <xf numFmtId="0" fontId="7" fillId="2" borderId="0" xfId="0" applyFont="1" applyFill="1" applyAlignment="1">
      <alignment vertical="center" wrapText="1"/>
    </xf>
    <xf numFmtId="0" fontId="10" fillId="0" borderId="15" xfId="0" applyFont="1" applyBorder="1"/>
    <xf numFmtId="165" fontId="8" fillId="0" borderId="15" xfId="1" applyNumberFormat="1" applyFont="1" applyBorder="1"/>
    <xf numFmtId="0" fontId="5" fillId="0" borderId="0" xfId="0" applyFont="1"/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17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165" fontId="14" fillId="0" borderId="20" xfId="1" applyNumberFormat="1" applyFont="1" applyBorder="1"/>
    <xf numFmtId="43" fontId="14" fillId="0" borderId="20" xfId="1" applyFont="1" applyBorder="1"/>
    <xf numFmtId="0" fontId="14" fillId="0" borderId="20" xfId="0" applyFont="1" applyBorder="1" applyAlignment="1">
      <alignment horizontal="center"/>
    </xf>
    <xf numFmtId="166" fontId="14" fillId="0" borderId="21" xfId="0" applyNumberFormat="1" applyFont="1" applyBorder="1"/>
    <xf numFmtId="2" fontId="14" fillId="0" borderId="20" xfId="0" applyNumberFormat="1" applyFont="1" applyBorder="1" applyAlignment="1">
      <alignment horizontal="center"/>
    </xf>
    <xf numFmtId="0" fontId="14" fillId="0" borderId="15" xfId="0" applyFont="1" applyBorder="1"/>
    <xf numFmtId="165" fontId="14" fillId="3" borderId="15" xfId="1" applyNumberFormat="1" applyFont="1" applyFill="1" applyBorder="1"/>
    <xf numFmtId="165" fontId="14" fillId="0" borderId="15" xfId="1" applyNumberFormat="1" applyFont="1" applyBorder="1"/>
    <xf numFmtId="43" fontId="14" fillId="0" borderId="15" xfId="1" applyFont="1" applyBorder="1"/>
    <xf numFmtId="167" fontId="14" fillId="0" borderId="21" xfId="0" applyNumberFormat="1" applyFont="1" applyBorder="1"/>
    <xf numFmtId="168" fontId="14" fillId="0" borderId="21" xfId="0" applyNumberFormat="1" applyFont="1" applyBorder="1"/>
    <xf numFmtId="0" fontId="14" fillId="0" borderId="15" xfId="0" applyFont="1" applyBorder="1" applyAlignment="1">
      <alignment horizontal="center"/>
    </xf>
    <xf numFmtId="0" fontId="14" fillId="0" borderId="22" xfId="0" applyFont="1" applyBorder="1"/>
    <xf numFmtId="0" fontId="12" fillId="0" borderId="15" xfId="0" applyFont="1" applyBorder="1" applyAlignment="1">
      <alignment horizontal="center"/>
    </xf>
    <xf numFmtId="0" fontId="14" fillId="0" borderId="0" xfId="0" applyFont="1"/>
    <xf numFmtId="2" fontId="13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2" fontId="16" fillId="0" borderId="15" xfId="0" applyNumberFormat="1" applyFont="1" applyBorder="1" applyAlignment="1">
      <alignment wrapText="1"/>
    </xf>
    <xf numFmtId="2" fontId="16" fillId="0" borderId="24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169" fontId="16" fillId="0" borderId="23" xfId="0" applyNumberFormat="1" applyFont="1" applyBorder="1" applyAlignment="1">
      <alignment horizontal="center" wrapText="1"/>
    </xf>
    <xf numFmtId="2" fontId="16" fillId="0" borderId="23" xfId="0" applyNumberFormat="1" applyFont="1" applyBorder="1" applyAlignment="1">
      <alignment horizontal="center" wrapText="1"/>
    </xf>
    <xf numFmtId="1" fontId="16" fillId="0" borderId="15" xfId="0" applyNumberFormat="1" applyFont="1" applyBorder="1" applyAlignment="1">
      <alignment horizontal="center" wrapText="1"/>
    </xf>
    <xf numFmtId="1" fontId="16" fillId="2" borderId="15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wrapText="1"/>
    </xf>
    <xf numFmtId="0" fontId="16" fillId="0" borderId="22" xfId="0" applyFont="1" applyBorder="1" applyAlignment="1">
      <alignment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vertical="center" wrapText="1"/>
    </xf>
  </cellXfs>
  <cellStyles count="3">
    <cellStyle name="Обычный" xfId="0" builtinId="0"/>
    <cellStyle name="Обычный 2" xfId="2" xr:uid="{72665AC9-7CCA-4EFE-A6C6-4EE1F8AD052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2%20&#1050;&#1086;&#1084;&#1091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. счетчики"/>
      <sheetName val="Под. 1 и 2"/>
      <sheetName val="Под. 3"/>
      <sheetName val="Под. 4  и 5"/>
      <sheetName val="Под.6"/>
      <sheetName val="Нежил. пом."/>
      <sheetName val="МОП корп. 1"/>
      <sheetName val="МОП корп. 2"/>
      <sheetName val="МОП корп. 4, 5, 6"/>
      <sheetName val="корп. 3"/>
      <sheetName val="Норматив вода"/>
      <sheetName val="Норматив ээ"/>
      <sheetName val="Справка по ОПУ и ИПУ"/>
      <sheetName val="Лист1"/>
      <sheetName val="Лист2"/>
    </sheetNames>
    <sheetDataSet>
      <sheetData sheetId="0">
        <row r="61">
          <cell r="G61">
            <v>13380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opLeftCell="A37" workbookViewId="0">
      <selection sqref="A1:XFD1048576"/>
    </sheetView>
  </sheetViews>
  <sheetFormatPr defaultRowHeight="15" x14ac:dyDescent="0.25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2" t="s">
        <v>1</v>
      </c>
      <c r="B2" s="2"/>
      <c r="C2" s="2"/>
      <c r="D2" s="2"/>
      <c r="E2" s="2"/>
      <c r="F2" s="2"/>
      <c r="G2" s="2"/>
    </row>
    <row r="3" spans="1:8" ht="15.75" thickBot="1" x14ac:dyDescent="0.3">
      <c r="A3" s="3"/>
      <c r="B3" s="4"/>
      <c r="G3" s="4"/>
    </row>
    <row r="4" spans="1:8" ht="13.5" customHeight="1" thickBot="1" x14ac:dyDescent="0.3">
      <c r="A4" s="5" t="s">
        <v>2</v>
      </c>
      <c r="B4" s="6" t="s">
        <v>3</v>
      </c>
      <c r="C4" s="6" t="s">
        <v>4</v>
      </c>
      <c r="D4" s="6"/>
      <c r="E4" s="7" t="s">
        <v>5</v>
      </c>
      <c r="F4" s="7" t="s">
        <v>6</v>
      </c>
      <c r="G4" s="6" t="s">
        <v>7</v>
      </c>
    </row>
    <row r="5" spans="1:8" ht="15.75" thickBot="1" x14ac:dyDescent="0.3">
      <c r="A5" s="8"/>
      <c r="B5" s="6"/>
      <c r="C5" s="6"/>
      <c r="D5" s="6"/>
      <c r="E5" s="8"/>
      <c r="F5" s="8"/>
      <c r="G5" s="6"/>
    </row>
    <row r="6" spans="1:8" ht="15.75" thickBot="1" x14ac:dyDescent="0.3">
      <c r="A6" s="9"/>
      <c r="B6" s="6"/>
      <c r="C6" s="10" t="s">
        <v>8</v>
      </c>
      <c r="D6" s="11" t="s">
        <v>9</v>
      </c>
      <c r="E6" s="9"/>
      <c r="F6" s="9"/>
      <c r="G6" s="6"/>
    </row>
    <row r="7" spans="1:8" ht="18" customHeight="1" thickBot="1" x14ac:dyDescent="0.3">
      <c r="A7" s="12" t="s">
        <v>10</v>
      </c>
      <c r="B7" s="13"/>
      <c r="C7" s="13"/>
      <c r="D7" s="14"/>
      <c r="E7" s="15"/>
      <c r="F7" s="16"/>
      <c r="G7" s="15"/>
    </row>
    <row r="8" spans="1:8" ht="45.75" thickBot="1" x14ac:dyDescent="0.3">
      <c r="A8" s="17" t="s">
        <v>11</v>
      </c>
      <c r="B8" s="18">
        <v>29993326</v>
      </c>
      <c r="C8" s="18">
        <v>5770</v>
      </c>
      <c r="D8" s="18">
        <v>5880</v>
      </c>
      <c r="E8" s="19">
        <f>D8-C8</f>
        <v>110</v>
      </c>
      <c r="F8" s="18">
        <v>15</v>
      </c>
      <c r="G8" s="20">
        <f>E8*F8</f>
        <v>1650</v>
      </c>
      <c r="H8" s="21"/>
    </row>
    <row r="9" spans="1:8" ht="90.75" thickBot="1" x14ac:dyDescent="0.3">
      <c r="A9" s="22" t="s">
        <v>12</v>
      </c>
      <c r="B9" s="18">
        <v>29993299</v>
      </c>
      <c r="C9" s="20">
        <v>2321</v>
      </c>
      <c r="D9" s="20">
        <v>2357</v>
      </c>
      <c r="E9" s="19">
        <f>D9-C9</f>
        <v>36</v>
      </c>
      <c r="F9" s="20">
        <v>60</v>
      </c>
      <c r="G9" s="20">
        <f>E9*F9</f>
        <v>2160</v>
      </c>
      <c r="H9" s="21"/>
    </row>
    <row r="10" spans="1:8" ht="15" customHeight="1" thickBot="1" x14ac:dyDescent="0.3">
      <c r="A10" s="22" t="s">
        <v>13</v>
      </c>
      <c r="B10" s="18">
        <v>29993206</v>
      </c>
      <c r="C10" s="18">
        <v>11125</v>
      </c>
      <c r="D10" s="18">
        <v>11355</v>
      </c>
      <c r="E10" s="19">
        <f>D10-C10</f>
        <v>230</v>
      </c>
      <c r="F10" s="18">
        <v>40</v>
      </c>
      <c r="G10" s="20">
        <f>E10*F10</f>
        <v>9200</v>
      </c>
    </row>
    <row r="11" spans="1:8" ht="15" customHeight="1" thickBot="1" x14ac:dyDescent="0.3">
      <c r="A11" s="23" t="s">
        <v>14</v>
      </c>
      <c r="B11" s="24">
        <v>29993506</v>
      </c>
      <c r="C11" s="18">
        <v>14387</v>
      </c>
      <c r="D11" s="18">
        <v>14668</v>
      </c>
      <c r="E11" s="19">
        <f>D11-C11</f>
        <v>281</v>
      </c>
      <c r="F11" s="18">
        <v>60</v>
      </c>
      <c r="G11" s="20">
        <f>E11*F11</f>
        <v>16860</v>
      </c>
    </row>
    <row r="12" spans="1:8" ht="15" customHeight="1" thickBot="1" x14ac:dyDescent="0.3">
      <c r="A12" s="22" t="s">
        <v>15</v>
      </c>
      <c r="B12" s="20">
        <v>29993527</v>
      </c>
      <c r="C12" s="18">
        <v>5865</v>
      </c>
      <c r="D12" s="18">
        <v>5983</v>
      </c>
      <c r="E12" s="19">
        <f>D12-C12</f>
        <v>118</v>
      </c>
      <c r="F12" s="18">
        <v>20</v>
      </c>
      <c r="G12" s="20">
        <f>E12*F12</f>
        <v>2360</v>
      </c>
    </row>
    <row r="13" spans="1:8" ht="18" customHeight="1" thickBot="1" x14ac:dyDescent="0.3">
      <c r="A13" s="25" t="s">
        <v>16</v>
      </c>
      <c r="B13" s="26"/>
      <c r="C13" s="27"/>
      <c r="D13" s="27"/>
      <c r="E13" s="19"/>
      <c r="F13" s="28"/>
      <c r="G13" s="29">
        <f>SUM(G8:G12)</f>
        <v>32230</v>
      </c>
    </row>
    <row r="14" spans="1:8" ht="42.75" customHeight="1" thickBot="1" x14ac:dyDescent="0.3">
      <c r="A14" s="17" t="s">
        <v>11</v>
      </c>
      <c r="B14" s="18">
        <v>29993434</v>
      </c>
      <c r="C14" s="30">
        <v>5646</v>
      </c>
      <c r="D14" s="30">
        <v>5748</v>
      </c>
      <c r="E14" s="19">
        <f t="shared" ref="E14:E18" si="0">D14-C14</f>
        <v>102</v>
      </c>
      <c r="F14" s="18">
        <v>10</v>
      </c>
      <c r="G14" s="20">
        <f t="shared" ref="G14:G18" si="1">E14*F14</f>
        <v>1020</v>
      </c>
      <c r="H14" s="31"/>
    </row>
    <row r="15" spans="1:8" ht="53.25" customHeight="1" thickBot="1" x14ac:dyDescent="0.3">
      <c r="A15" s="22" t="s">
        <v>17</v>
      </c>
      <c r="B15" s="18">
        <v>29993175</v>
      </c>
      <c r="C15" s="18">
        <v>4072</v>
      </c>
      <c r="D15" s="18">
        <v>4151</v>
      </c>
      <c r="E15" s="19">
        <f t="shared" si="0"/>
        <v>79</v>
      </c>
      <c r="F15" s="18">
        <v>15</v>
      </c>
      <c r="G15" s="20">
        <f t="shared" si="1"/>
        <v>1185</v>
      </c>
      <c r="H15" s="31"/>
    </row>
    <row r="16" spans="1:8" ht="15" customHeight="1" thickBot="1" x14ac:dyDescent="0.3">
      <c r="A16" s="22" t="s">
        <v>13</v>
      </c>
      <c r="B16" s="18">
        <v>29993086</v>
      </c>
      <c r="C16" s="18">
        <v>3039</v>
      </c>
      <c r="D16" s="18">
        <v>3121</v>
      </c>
      <c r="E16" s="19">
        <f t="shared" si="0"/>
        <v>82</v>
      </c>
      <c r="F16" s="18">
        <v>40</v>
      </c>
      <c r="G16" s="20">
        <f t="shared" si="1"/>
        <v>3280</v>
      </c>
      <c r="H16" s="31"/>
    </row>
    <row r="17" spans="1:8" ht="15" customHeight="1" thickBot="1" x14ac:dyDescent="0.3">
      <c r="A17" s="23" t="s">
        <v>14</v>
      </c>
      <c r="B17" s="24">
        <v>29993400</v>
      </c>
      <c r="C17" s="18">
        <v>5575</v>
      </c>
      <c r="D17" s="18">
        <v>5701</v>
      </c>
      <c r="E17" s="19">
        <f t="shared" si="0"/>
        <v>126</v>
      </c>
      <c r="F17" s="18">
        <v>30</v>
      </c>
      <c r="G17" s="20">
        <f t="shared" si="1"/>
        <v>3780</v>
      </c>
      <c r="H17" s="31"/>
    </row>
    <row r="18" spans="1:8" ht="31.5" customHeight="1" thickBot="1" x14ac:dyDescent="0.3">
      <c r="A18" s="32" t="s">
        <v>18</v>
      </c>
      <c r="B18" s="20">
        <v>29993504</v>
      </c>
      <c r="C18" s="18">
        <v>5487</v>
      </c>
      <c r="D18" s="18">
        <v>5510</v>
      </c>
      <c r="E18" s="19">
        <f t="shared" si="0"/>
        <v>23</v>
      </c>
      <c r="F18" s="18">
        <v>20</v>
      </c>
      <c r="G18" s="20">
        <f t="shared" si="1"/>
        <v>460</v>
      </c>
      <c r="H18" s="31"/>
    </row>
    <row r="19" spans="1:8" ht="18" customHeight="1" thickBot="1" x14ac:dyDescent="0.3">
      <c r="A19" s="33" t="s">
        <v>19</v>
      </c>
      <c r="B19" s="34"/>
      <c r="C19" s="34"/>
      <c r="D19" s="35"/>
      <c r="E19" s="19"/>
      <c r="G19" s="36">
        <f>SUM(G14:G18)</f>
        <v>9725</v>
      </c>
    </row>
    <row r="20" spans="1:8" ht="39" customHeight="1" thickBot="1" x14ac:dyDescent="0.3">
      <c r="A20" s="17" t="s">
        <v>11</v>
      </c>
      <c r="B20" s="18">
        <v>29993452</v>
      </c>
      <c r="C20" s="18">
        <v>9623</v>
      </c>
      <c r="D20" s="18">
        <v>9742</v>
      </c>
      <c r="E20" s="19">
        <f t="shared" ref="E20:E24" si="2">D20-C20</f>
        <v>119</v>
      </c>
      <c r="F20" s="18">
        <v>10</v>
      </c>
      <c r="G20" s="20">
        <f t="shared" ref="G20:G24" si="3">E20*F20</f>
        <v>1190</v>
      </c>
      <c r="H20" s="31"/>
    </row>
    <row r="21" spans="1:8" ht="54" customHeight="1" thickBot="1" x14ac:dyDescent="0.3">
      <c r="A21" s="22" t="s">
        <v>20</v>
      </c>
      <c r="B21" s="18">
        <v>29993531</v>
      </c>
      <c r="C21" s="18">
        <v>2688</v>
      </c>
      <c r="D21" s="18">
        <v>2727</v>
      </c>
      <c r="E21" s="19">
        <f t="shared" si="2"/>
        <v>39</v>
      </c>
      <c r="F21" s="20">
        <v>15</v>
      </c>
      <c r="G21" s="20">
        <f t="shared" si="3"/>
        <v>585</v>
      </c>
      <c r="H21" s="31"/>
    </row>
    <row r="22" spans="1:8" ht="17.25" customHeight="1" thickBot="1" x14ac:dyDescent="0.3">
      <c r="A22" s="22" t="s">
        <v>21</v>
      </c>
      <c r="B22" s="18">
        <v>29993455</v>
      </c>
      <c r="C22" s="30">
        <v>7719</v>
      </c>
      <c r="D22" s="30">
        <v>7878</v>
      </c>
      <c r="E22" s="19">
        <f t="shared" si="2"/>
        <v>159</v>
      </c>
      <c r="F22" s="18">
        <v>40</v>
      </c>
      <c r="G22" s="20">
        <f t="shared" si="3"/>
        <v>6360</v>
      </c>
      <c r="H22" s="31"/>
    </row>
    <row r="23" spans="1:8" ht="16.5" customHeight="1" thickBot="1" x14ac:dyDescent="0.3">
      <c r="A23" s="23" t="s">
        <v>22</v>
      </c>
      <c r="B23" s="24">
        <v>29993405</v>
      </c>
      <c r="C23" s="20">
        <v>9606</v>
      </c>
      <c r="D23" s="20">
        <v>9805</v>
      </c>
      <c r="E23" s="19">
        <f t="shared" si="2"/>
        <v>199</v>
      </c>
      <c r="F23" s="18">
        <v>30</v>
      </c>
      <c r="G23" s="20">
        <f t="shared" si="3"/>
        <v>5970</v>
      </c>
      <c r="H23" s="31"/>
    </row>
    <row r="24" spans="1:8" ht="30.75" customHeight="1" thickBot="1" x14ac:dyDescent="0.3">
      <c r="A24" s="32" t="s">
        <v>23</v>
      </c>
      <c r="B24" s="20">
        <v>29993524</v>
      </c>
      <c r="C24" s="20">
        <v>10400</v>
      </c>
      <c r="D24" s="20">
        <v>10585</v>
      </c>
      <c r="E24" s="19">
        <f t="shared" si="2"/>
        <v>185</v>
      </c>
      <c r="F24" s="18">
        <v>20</v>
      </c>
      <c r="G24" s="20">
        <f t="shared" si="3"/>
        <v>3700</v>
      </c>
      <c r="H24" s="31"/>
    </row>
    <row r="25" spans="1:8" ht="15.75" thickBot="1" x14ac:dyDescent="0.3">
      <c r="A25" s="37"/>
      <c r="B25" s="37"/>
      <c r="C25" s="37"/>
      <c r="D25" s="37"/>
      <c r="E25" s="37"/>
      <c r="F25" s="10" t="s">
        <v>24</v>
      </c>
      <c r="G25" s="36">
        <f>SUM(G20:G24)</f>
        <v>17805</v>
      </c>
    </row>
    <row r="26" spans="1:8" ht="15.75" thickBot="1" x14ac:dyDescent="0.3">
      <c r="C26" s="38"/>
      <c r="D26" s="38"/>
      <c r="F26" s="10" t="s">
        <v>25</v>
      </c>
      <c r="G26" s="39">
        <f>G25+G19+G13</f>
        <v>59760</v>
      </c>
      <c r="H26" s="31"/>
    </row>
    <row r="27" spans="1:8" x14ac:dyDescent="0.25">
      <c r="C27" s="38"/>
      <c r="D27" s="38"/>
      <c r="G27" s="40"/>
      <c r="H27" s="31"/>
    </row>
    <row r="28" spans="1:8" ht="15.75" thickBot="1" x14ac:dyDescent="0.3"/>
    <row r="29" spans="1:8" ht="19.5" customHeight="1" thickBot="1" x14ac:dyDescent="0.3">
      <c r="A29" s="41" t="s">
        <v>26</v>
      </c>
      <c r="B29" s="42" t="s">
        <v>27</v>
      </c>
      <c r="C29" s="30">
        <v>235469</v>
      </c>
      <c r="D29" s="30">
        <v>239394</v>
      </c>
      <c r="E29" s="20">
        <f>D29-C29</f>
        <v>3925</v>
      </c>
      <c r="F29" s="18">
        <v>1</v>
      </c>
      <c r="G29" s="20">
        <f>E29*F29</f>
        <v>3925</v>
      </c>
      <c r="H29" s="31"/>
    </row>
    <row r="30" spans="1:8" ht="18.75" customHeight="1" thickBot="1" x14ac:dyDescent="0.3">
      <c r="A30" s="43" t="s">
        <v>28</v>
      </c>
      <c r="B30" s="20">
        <v>29211536</v>
      </c>
      <c r="C30" s="30">
        <v>206175</v>
      </c>
      <c r="D30" s="30">
        <v>210422</v>
      </c>
      <c r="E30" s="20">
        <f>D30-C30</f>
        <v>4247</v>
      </c>
      <c r="F30" s="18">
        <v>1</v>
      </c>
      <c r="G30" s="20">
        <f>E30*F30</f>
        <v>4247</v>
      </c>
      <c r="H30" s="31"/>
    </row>
    <row r="31" spans="1:8" ht="15.75" thickBot="1" x14ac:dyDescent="0.3">
      <c r="F31" s="10" t="s">
        <v>24</v>
      </c>
      <c r="G31" s="44">
        <f>SUM(G29:G30)</f>
        <v>8172</v>
      </c>
    </row>
    <row r="32" spans="1:8" x14ac:dyDescent="0.25">
      <c r="G32" s="45"/>
    </row>
    <row r="33" spans="1:8" x14ac:dyDescent="0.25">
      <c r="G33" s="45"/>
    </row>
    <row r="34" spans="1:8" x14ac:dyDescent="0.25">
      <c r="A34" s="46"/>
      <c r="B34" s="46"/>
      <c r="C34" s="46"/>
      <c r="D34" s="46"/>
      <c r="E34" s="46"/>
      <c r="F34" s="47"/>
      <c r="G34" s="47"/>
    </row>
    <row r="35" spans="1:8" ht="15.75" thickBot="1" x14ac:dyDescent="0.3">
      <c r="A35" s="3"/>
      <c r="B35" s="4"/>
      <c r="G35" s="4"/>
    </row>
    <row r="36" spans="1:8" ht="12.75" customHeight="1" x14ac:dyDescent="0.25">
      <c r="A36" s="5" t="s">
        <v>2</v>
      </c>
      <c r="B36" s="7" t="s">
        <v>3</v>
      </c>
      <c r="C36" s="48" t="s">
        <v>4</v>
      </c>
      <c r="D36" s="49"/>
      <c r="E36" s="7" t="s">
        <v>5</v>
      </c>
      <c r="F36" s="7" t="s">
        <v>6</v>
      </c>
      <c r="G36" s="7" t="s">
        <v>7</v>
      </c>
    </row>
    <row r="37" spans="1:8" ht="15.75" thickBot="1" x14ac:dyDescent="0.3">
      <c r="A37" s="50"/>
      <c r="B37" s="8"/>
      <c r="C37" s="51"/>
      <c r="D37" s="52"/>
      <c r="E37" s="8"/>
      <c r="F37" s="8"/>
      <c r="G37" s="8"/>
    </row>
    <row r="38" spans="1:8" ht="15.75" thickBot="1" x14ac:dyDescent="0.3">
      <c r="A38" s="53"/>
      <c r="B38" s="9"/>
      <c r="C38" s="10" t="s">
        <v>8</v>
      </c>
      <c r="D38" s="11" t="s">
        <v>9</v>
      </c>
      <c r="E38" s="9"/>
      <c r="F38" s="9"/>
      <c r="G38" s="9"/>
    </row>
    <row r="39" spans="1:8" ht="25.5" customHeight="1" thickBot="1" x14ac:dyDescent="0.3">
      <c r="A39" s="54"/>
      <c r="B39" s="55"/>
      <c r="C39" s="55"/>
      <c r="D39" s="55"/>
      <c r="E39" s="56"/>
      <c r="G39" s="57"/>
    </row>
    <row r="40" spans="1:8" ht="15" customHeight="1" thickBot="1" x14ac:dyDescent="0.3">
      <c r="A40" s="32" t="s">
        <v>29</v>
      </c>
      <c r="B40" s="32" t="s">
        <v>30</v>
      </c>
      <c r="C40" s="30">
        <v>3106</v>
      </c>
      <c r="D40" s="30">
        <v>3162</v>
      </c>
      <c r="E40" s="18">
        <f>D40-C40</f>
        <v>56</v>
      </c>
      <c r="F40" s="32">
        <v>30</v>
      </c>
      <c r="G40" s="58">
        <f>E40*F40</f>
        <v>1680</v>
      </c>
      <c r="H40" s="31"/>
    </row>
    <row r="41" spans="1:8" ht="15" customHeight="1" thickBot="1" x14ac:dyDescent="0.3">
      <c r="A41" s="59" t="s">
        <v>31</v>
      </c>
      <c r="B41" s="18">
        <v>29993194</v>
      </c>
      <c r="C41" s="18">
        <v>2895</v>
      </c>
      <c r="D41" s="18">
        <v>2953</v>
      </c>
      <c r="E41" s="18">
        <f>D41-C41</f>
        <v>58</v>
      </c>
      <c r="F41" s="18">
        <v>30</v>
      </c>
      <c r="G41" s="20">
        <f>E41*F41</f>
        <v>1740</v>
      </c>
      <c r="H41" s="31"/>
    </row>
    <row r="42" spans="1:8" ht="15" customHeight="1" thickBot="1" x14ac:dyDescent="0.3">
      <c r="A42" s="60"/>
      <c r="B42" s="18"/>
      <c r="C42" s="24"/>
      <c r="D42" s="24"/>
      <c r="E42" s="18"/>
      <c r="F42" s="24"/>
      <c r="G42" s="20"/>
    </row>
    <row r="43" spans="1:8" ht="15" customHeight="1" thickBot="1" x14ac:dyDescent="0.3">
      <c r="A43" s="32" t="s">
        <v>32</v>
      </c>
      <c r="B43" s="42" t="s">
        <v>33</v>
      </c>
      <c r="C43" s="24">
        <v>14038</v>
      </c>
      <c r="D43" s="24">
        <v>14177</v>
      </c>
      <c r="E43" s="18">
        <f>D43-C43</f>
        <v>139</v>
      </c>
      <c r="F43" s="18">
        <v>30</v>
      </c>
      <c r="G43" s="20">
        <f>E43*F43</f>
        <v>4170</v>
      </c>
      <c r="H43" s="31"/>
    </row>
    <row r="44" spans="1:8" ht="15" customHeight="1" thickBot="1" x14ac:dyDescent="0.3">
      <c r="A44" s="59" t="s">
        <v>34</v>
      </c>
      <c r="B44" s="32" t="s">
        <v>35</v>
      </c>
      <c r="C44" s="61">
        <v>10148</v>
      </c>
      <c r="D44" s="61">
        <v>10667</v>
      </c>
      <c r="E44" s="18">
        <f>D44-C44</f>
        <v>519</v>
      </c>
      <c r="F44" s="18">
        <v>30</v>
      </c>
      <c r="G44" s="20">
        <f>E44*F44</f>
        <v>15570</v>
      </c>
      <c r="H44" s="31"/>
    </row>
    <row r="45" spans="1:8" ht="16.5" customHeight="1" thickBot="1" x14ac:dyDescent="0.3">
      <c r="A45" s="33" t="s">
        <v>36</v>
      </c>
      <c r="B45" s="34"/>
      <c r="C45" s="62"/>
      <c r="D45" s="62"/>
      <c r="E45" s="63"/>
      <c r="F45" s="10" t="s">
        <v>24</v>
      </c>
      <c r="G45" s="64">
        <f>SUM(G40:G44)</f>
        <v>23160</v>
      </c>
      <c r="H45" s="31"/>
    </row>
    <row r="46" spans="1:8" ht="31.5" customHeight="1" thickBot="1" x14ac:dyDescent="0.3">
      <c r="A46" s="65" t="s">
        <v>11</v>
      </c>
      <c r="B46" s="18">
        <v>29993213</v>
      </c>
      <c r="C46" s="20">
        <v>12768</v>
      </c>
      <c r="D46" s="20">
        <v>12912</v>
      </c>
      <c r="E46" s="20">
        <f t="shared" ref="E46:E50" si="4">D46-C46</f>
        <v>144</v>
      </c>
      <c r="F46" s="18">
        <v>15</v>
      </c>
      <c r="G46" s="20">
        <f t="shared" ref="G46:G50" si="5">E46*F46</f>
        <v>2160</v>
      </c>
      <c r="H46" s="31"/>
    </row>
    <row r="47" spans="1:8" ht="49.5" customHeight="1" thickBot="1" x14ac:dyDescent="0.3">
      <c r="A47" s="32" t="s">
        <v>20</v>
      </c>
      <c r="B47" s="18">
        <v>29993517</v>
      </c>
      <c r="C47" s="18">
        <v>1980</v>
      </c>
      <c r="D47" s="18">
        <v>2017</v>
      </c>
      <c r="E47" s="20">
        <f t="shared" si="4"/>
        <v>37</v>
      </c>
      <c r="F47" s="18">
        <v>60</v>
      </c>
      <c r="G47" s="20">
        <f t="shared" si="5"/>
        <v>2220</v>
      </c>
      <c r="H47" s="31"/>
    </row>
    <row r="48" spans="1:8" ht="15" customHeight="1" thickBot="1" x14ac:dyDescent="0.3">
      <c r="A48" s="32" t="s">
        <v>21</v>
      </c>
      <c r="B48" s="18">
        <v>29116365</v>
      </c>
      <c r="C48" s="30">
        <v>21611</v>
      </c>
      <c r="D48" s="30">
        <v>22094</v>
      </c>
      <c r="E48" s="20">
        <f t="shared" si="4"/>
        <v>483</v>
      </c>
      <c r="F48" s="18">
        <v>60</v>
      </c>
      <c r="G48" s="20">
        <f t="shared" si="5"/>
        <v>28980</v>
      </c>
      <c r="H48" s="31"/>
    </row>
    <row r="49" spans="1:8" ht="15" customHeight="1" thickBot="1" x14ac:dyDescent="0.3">
      <c r="A49" s="66" t="s">
        <v>22</v>
      </c>
      <c r="B49" s="24">
        <v>29993350</v>
      </c>
      <c r="C49" s="20">
        <v>18050</v>
      </c>
      <c r="D49" s="20">
        <v>18432</v>
      </c>
      <c r="E49" s="20">
        <f t="shared" si="4"/>
        <v>382</v>
      </c>
      <c r="F49" s="18">
        <v>80</v>
      </c>
      <c r="G49" s="20">
        <f t="shared" si="5"/>
        <v>30560</v>
      </c>
      <c r="H49" s="31"/>
    </row>
    <row r="50" spans="1:8" ht="15" customHeight="1" thickBot="1" x14ac:dyDescent="0.3">
      <c r="A50" s="59" t="s">
        <v>15</v>
      </c>
      <c r="B50" s="20">
        <v>29993469</v>
      </c>
      <c r="C50" s="20">
        <v>8214</v>
      </c>
      <c r="D50" s="20">
        <v>8360</v>
      </c>
      <c r="E50" s="20">
        <f t="shared" si="4"/>
        <v>146</v>
      </c>
      <c r="F50" s="18">
        <v>40</v>
      </c>
      <c r="G50" s="20">
        <f t="shared" si="5"/>
        <v>5840</v>
      </c>
      <c r="H50" s="31"/>
    </row>
    <row r="51" spans="1:8" ht="15.75" thickBot="1" x14ac:dyDescent="0.3">
      <c r="A51" s="67"/>
      <c r="B51" s="67"/>
      <c r="C51" s="20"/>
      <c r="D51" s="67"/>
      <c r="E51" s="68"/>
      <c r="F51" s="10" t="s">
        <v>24</v>
      </c>
      <c r="G51" s="69">
        <f>SUM(G46:G50)</f>
        <v>69760</v>
      </c>
    </row>
    <row r="53" spans="1:8" x14ac:dyDescent="0.25">
      <c r="A53" s="5" t="s">
        <v>2</v>
      </c>
      <c r="B53" s="7" t="s">
        <v>3</v>
      </c>
      <c r="C53" s="48" t="s">
        <v>4</v>
      </c>
      <c r="D53" s="49"/>
      <c r="E53" s="7" t="s">
        <v>5</v>
      </c>
      <c r="F53" s="7" t="s">
        <v>6</v>
      </c>
      <c r="G53" s="7" t="s">
        <v>7</v>
      </c>
    </row>
    <row r="54" spans="1:8" ht="15.75" thickBot="1" x14ac:dyDescent="0.3">
      <c r="A54" s="50"/>
      <c r="B54" s="8"/>
      <c r="C54" s="51"/>
      <c r="D54" s="52"/>
      <c r="E54" s="8"/>
      <c r="F54" s="8"/>
      <c r="G54" s="8"/>
    </row>
    <row r="55" spans="1:8" ht="15.75" thickBot="1" x14ac:dyDescent="0.3">
      <c r="A55" s="53"/>
      <c r="B55" s="9"/>
      <c r="C55" s="10" t="s">
        <v>8</v>
      </c>
      <c r="D55" s="11" t="s">
        <v>9</v>
      </c>
      <c r="E55" s="9"/>
      <c r="F55" s="9"/>
      <c r="G55" s="9"/>
    </row>
    <row r="56" spans="1:8" ht="15" customHeight="1" thickBot="1" x14ac:dyDescent="0.3">
      <c r="A56" s="70" t="s">
        <v>37</v>
      </c>
      <c r="B56" s="32" t="s">
        <v>38</v>
      </c>
      <c r="C56" s="30">
        <v>9210</v>
      </c>
      <c r="D56" s="30">
        <v>9457</v>
      </c>
      <c r="E56" s="18">
        <f t="shared" ref="E56:E60" si="6">D56-C56</f>
        <v>247</v>
      </c>
      <c r="F56" s="30">
        <v>40</v>
      </c>
      <c r="G56" s="20">
        <f t="shared" ref="G56:G60" si="7">E56*F56</f>
        <v>9880</v>
      </c>
      <c r="H56" s="31"/>
    </row>
    <row r="57" spans="1:8" ht="15" customHeight="1" thickBot="1" x14ac:dyDescent="0.3">
      <c r="A57" s="71"/>
      <c r="B57" s="32" t="s">
        <v>39</v>
      </c>
      <c r="C57" s="30">
        <v>5650</v>
      </c>
      <c r="D57" s="30">
        <v>5757</v>
      </c>
      <c r="E57" s="18">
        <f t="shared" si="6"/>
        <v>107</v>
      </c>
      <c r="F57" s="30">
        <v>20</v>
      </c>
      <c r="G57" s="20">
        <f t="shared" si="7"/>
        <v>2140</v>
      </c>
      <c r="H57" s="31"/>
    </row>
    <row r="58" spans="1:8" ht="15" customHeight="1" thickBot="1" x14ac:dyDescent="0.3">
      <c r="A58" s="72"/>
      <c r="B58" s="32" t="s">
        <v>40</v>
      </c>
      <c r="C58" s="30">
        <v>1151</v>
      </c>
      <c r="D58" s="30">
        <v>1168</v>
      </c>
      <c r="E58" s="18">
        <f t="shared" si="6"/>
        <v>17</v>
      </c>
      <c r="F58" s="30">
        <v>80</v>
      </c>
      <c r="G58" s="20">
        <f t="shared" si="7"/>
        <v>1360</v>
      </c>
      <c r="H58" s="31"/>
    </row>
    <row r="59" spans="1:8" ht="15" customHeight="1" thickBot="1" x14ac:dyDescent="0.3">
      <c r="A59" s="73" t="s">
        <v>41</v>
      </c>
      <c r="B59" s="74">
        <v>32358499</v>
      </c>
      <c r="C59" s="30">
        <v>0</v>
      </c>
      <c r="D59" s="30">
        <v>0</v>
      </c>
      <c r="E59" s="18">
        <f t="shared" si="6"/>
        <v>0</v>
      </c>
      <c r="F59" s="30">
        <v>1</v>
      </c>
      <c r="G59" s="20">
        <f t="shared" si="7"/>
        <v>0</v>
      </c>
    </row>
    <row r="60" spans="1:8" ht="15" customHeight="1" thickBot="1" x14ac:dyDescent="0.3">
      <c r="A60" s="75"/>
      <c r="B60" s="76">
        <v>32358505</v>
      </c>
      <c r="C60" s="30">
        <v>0</v>
      </c>
      <c r="D60" s="30">
        <v>0</v>
      </c>
      <c r="E60" s="18">
        <f t="shared" si="6"/>
        <v>0</v>
      </c>
      <c r="F60" s="30">
        <v>1</v>
      </c>
      <c r="G60" s="20">
        <f t="shared" si="7"/>
        <v>0</v>
      </c>
    </row>
    <row r="61" spans="1:8" ht="15" customHeight="1" thickBot="1" x14ac:dyDescent="0.3">
      <c r="A61" s="77"/>
      <c r="B61" s="78"/>
      <c r="C61" s="78"/>
      <c r="D61" s="78"/>
      <c r="E61" s="78"/>
      <c r="F61" s="79" t="s">
        <v>24</v>
      </c>
      <c r="G61" s="80">
        <f>SUM(G56:G60)</f>
        <v>13380</v>
      </c>
    </row>
    <row r="62" spans="1:8" ht="15" customHeight="1" x14ac:dyDescent="0.25">
      <c r="A62" s="77"/>
      <c r="B62" s="78"/>
      <c r="C62" s="78"/>
      <c r="D62" s="78"/>
      <c r="E62" s="78"/>
      <c r="F62" s="81"/>
      <c r="G62" s="82"/>
    </row>
    <row r="63" spans="1:8" ht="15" customHeight="1" x14ac:dyDescent="0.25">
      <c r="A63" s="83" t="s">
        <v>42</v>
      </c>
      <c r="B63" s="84">
        <f>G26+G31+G45+G51+G61</f>
        <v>174232</v>
      </c>
      <c r="C63" s="78"/>
      <c r="D63" s="78"/>
      <c r="E63" s="78"/>
      <c r="F63" s="85"/>
      <c r="G63" s="82"/>
    </row>
    <row r="64" spans="1:8" ht="15" customHeight="1" x14ac:dyDescent="0.25">
      <c r="A64" s="83" t="s">
        <v>43</v>
      </c>
      <c r="B64" s="84">
        <f>SUM(G12)+SUM(G18:G18)+SUM(G24:G24)+G31+SUM(G50:G50)</f>
        <v>20532</v>
      </c>
      <c r="C64" s="78"/>
      <c r="D64" s="78"/>
      <c r="E64" s="78"/>
      <c r="F64" s="85"/>
      <c r="G64" s="82"/>
    </row>
    <row r="65" spans="1:7" ht="21.75" customHeight="1" x14ac:dyDescent="0.25">
      <c r="A65" s="86" t="s">
        <v>44</v>
      </c>
      <c r="B65" s="87">
        <f>SUM(G10:G11)+SUM(G16:G17)+SUM(G22:G23)+SUM(G48:G49)</f>
        <v>104990</v>
      </c>
      <c r="D65" s="88"/>
      <c r="E65" s="88"/>
      <c r="F65" s="85"/>
    </row>
    <row r="66" spans="1:7" ht="21.75" customHeight="1" x14ac:dyDescent="0.25">
      <c r="A66" s="86" t="s">
        <v>45</v>
      </c>
      <c r="B66" s="87">
        <f>G61</f>
        <v>13380</v>
      </c>
      <c r="D66" s="38"/>
      <c r="G66" s="45"/>
    </row>
    <row r="67" spans="1:7" ht="21.75" customHeight="1" x14ac:dyDescent="0.25">
      <c r="A67" s="86" t="s">
        <v>46</v>
      </c>
      <c r="B67" s="87">
        <f>G8+G9+G14+G15+G20+G21+G45+G46+G47</f>
        <v>35330</v>
      </c>
      <c r="D67" s="38"/>
      <c r="G67" s="45"/>
    </row>
    <row r="69" spans="1:7" x14ac:dyDescent="0.25">
      <c r="B69" t="s">
        <v>47</v>
      </c>
    </row>
    <row r="71" spans="1:7" x14ac:dyDescent="0.25">
      <c r="B71" t="s">
        <v>48</v>
      </c>
    </row>
  </sheetData>
  <mergeCells count="29">
    <mergeCell ref="A56:A58"/>
    <mergeCell ref="A59:A60"/>
    <mergeCell ref="G36:G38"/>
    <mergeCell ref="A39:D39"/>
    <mergeCell ref="A45:B45"/>
    <mergeCell ref="A53:A55"/>
    <mergeCell ref="B53:B55"/>
    <mergeCell ref="C53:D54"/>
    <mergeCell ref="E53:E55"/>
    <mergeCell ref="F53:F55"/>
    <mergeCell ref="G53:G55"/>
    <mergeCell ref="A7:D7"/>
    <mergeCell ref="A19:D19"/>
    <mergeCell ref="A25:E25"/>
    <mergeCell ref="A34:E34"/>
    <mergeCell ref="F34:G34"/>
    <mergeCell ref="A36:A38"/>
    <mergeCell ref="B36:B38"/>
    <mergeCell ref="C36:D37"/>
    <mergeCell ref="E36:E38"/>
    <mergeCell ref="F36:F38"/>
    <mergeCell ref="A1:G1"/>
    <mergeCell ref="A2:G2"/>
    <mergeCell ref="A4:A6"/>
    <mergeCell ref="B4:B6"/>
    <mergeCell ref="C4:D5"/>
    <mergeCell ref="E4:E6"/>
    <mergeCell ref="F4:F6"/>
    <mergeCell ref="G4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C5BA-F9C5-4852-9646-9480D611A97D}">
  <dimension ref="A2:G14"/>
  <sheetViews>
    <sheetView workbookViewId="0">
      <selection activeCell="E15" sqref="E15"/>
    </sheetView>
  </sheetViews>
  <sheetFormatPr defaultColWidth="9.140625" defaultRowHeight="12.75" x14ac:dyDescent="0.2"/>
  <cols>
    <col min="1" max="1" width="7.28515625" style="91" customWidth="1"/>
    <col min="2" max="2" width="33.85546875" style="91" customWidth="1"/>
    <col min="3" max="3" width="15.42578125" style="91" customWidth="1"/>
    <col min="4" max="4" width="12.42578125" style="91" customWidth="1"/>
    <col min="5" max="5" width="16" style="90" customWidth="1"/>
    <col min="6" max="6" width="19.140625" style="91" customWidth="1"/>
    <col min="7" max="7" width="16.7109375" style="90" customWidth="1"/>
    <col min="8" max="16384" width="9.140625" style="91"/>
  </cols>
  <sheetData>
    <row r="2" spans="1:7" ht="21" x14ac:dyDescent="0.2">
      <c r="A2" s="89" t="s">
        <v>49</v>
      </c>
      <c r="B2" s="89"/>
      <c r="C2" s="89"/>
      <c r="D2" s="89"/>
    </row>
    <row r="4" spans="1:7" ht="18.75" x14ac:dyDescent="0.3">
      <c r="A4" s="92" t="s">
        <v>50</v>
      </c>
    </row>
    <row r="5" spans="1:7" ht="13.5" thickBot="1" x14ac:dyDescent="0.25"/>
    <row r="6" spans="1:7" ht="16.5" thickBot="1" x14ac:dyDescent="0.3">
      <c r="A6" s="93" t="s">
        <v>51</v>
      </c>
      <c r="B6" s="94" t="s">
        <v>52</v>
      </c>
      <c r="C6" s="95" t="s">
        <v>53</v>
      </c>
      <c r="D6" s="94" t="s">
        <v>54</v>
      </c>
      <c r="E6" s="95" t="s">
        <v>55</v>
      </c>
      <c r="F6" s="96" t="s">
        <v>56</v>
      </c>
      <c r="G6" s="97" t="s">
        <v>57</v>
      </c>
    </row>
    <row r="7" spans="1:7" ht="15.75" x14ac:dyDescent="0.25">
      <c r="A7" s="98">
        <v>1</v>
      </c>
      <c r="B7" s="98" t="s">
        <v>58</v>
      </c>
      <c r="C7" s="99">
        <f>'[1]Общ. счетчики'!G61-C8</f>
        <v>11367.5</v>
      </c>
      <c r="D7" s="100">
        <v>4.29</v>
      </c>
      <c r="E7" s="101">
        <v>309</v>
      </c>
      <c r="F7" s="102">
        <f>C7/E7</f>
        <v>36.788025889967635</v>
      </c>
      <c r="G7" s="103">
        <f>F7*D7</f>
        <v>157.82063106796116</v>
      </c>
    </row>
    <row r="8" spans="1:7" ht="15.75" x14ac:dyDescent="0.25">
      <c r="A8" s="104">
        <v>2</v>
      </c>
      <c r="B8" s="104" t="s">
        <v>59</v>
      </c>
      <c r="C8" s="105">
        <v>2012.5</v>
      </c>
      <c r="D8" s="100">
        <v>4.29</v>
      </c>
      <c r="E8" s="101"/>
      <c r="F8" s="102"/>
      <c r="G8" s="103"/>
    </row>
    <row r="9" spans="1:7" ht="15.75" x14ac:dyDescent="0.25">
      <c r="A9" s="104">
        <v>3</v>
      </c>
      <c r="B9" s="104" t="s">
        <v>60</v>
      </c>
      <c r="C9" s="106">
        <v>0</v>
      </c>
      <c r="D9" s="107">
        <v>29.12</v>
      </c>
      <c r="E9" s="101">
        <v>309</v>
      </c>
      <c r="F9" s="108">
        <f t="shared" ref="F9:F11" si="0">C9/E9</f>
        <v>0</v>
      </c>
      <c r="G9" s="103">
        <f t="shared" ref="G9:G11" si="1">F9*D9</f>
        <v>0</v>
      </c>
    </row>
    <row r="10" spans="1:7" ht="15.75" x14ac:dyDescent="0.25">
      <c r="A10" s="104">
        <v>4</v>
      </c>
      <c r="B10" s="104" t="s">
        <v>61</v>
      </c>
      <c r="C10" s="106">
        <v>0</v>
      </c>
      <c r="D10" s="107">
        <f>0.051*D12</f>
        <v>126.29588999999999</v>
      </c>
      <c r="E10" s="101"/>
      <c r="F10" s="109"/>
      <c r="G10" s="103"/>
    </row>
    <row r="11" spans="1:7" ht="15.75" x14ac:dyDescent="0.25">
      <c r="A11" s="104">
        <v>5</v>
      </c>
      <c r="B11" s="104" t="s">
        <v>62</v>
      </c>
      <c r="C11" s="106">
        <f>C9+C10</f>
        <v>0</v>
      </c>
      <c r="D11" s="107">
        <v>34.729999999999997</v>
      </c>
      <c r="E11" s="101">
        <v>309</v>
      </c>
      <c r="F11" s="108">
        <f t="shared" si="0"/>
        <v>0</v>
      </c>
      <c r="G11" s="103">
        <f t="shared" si="1"/>
        <v>0</v>
      </c>
    </row>
    <row r="12" spans="1:7" ht="15.75" x14ac:dyDescent="0.25">
      <c r="A12" s="104">
        <v>6</v>
      </c>
      <c r="B12" s="104" t="s">
        <v>63</v>
      </c>
      <c r="C12" s="107">
        <v>0</v>
      </c>
      <c r="D12" s="107">
        <v>2476.39</v>
      </c>
      <c r="E12" s="110"/>
      <c r="F12" s="111"/>
      <c r="G12" s="112"/>
    </row>
    <row r="13" spans="1:7" ht="15.75" x14ac:dyDescent="0.25">
      <c r="A13" s="104">
        <v>7</v>
      </c>
      <c r="B13" s="104" t="s">
        <v>64</v>
      </c>
      <c r="C13" s="107">
        <f>'[2]Расчет платы на отопление и ГВС'!$F$17</f>
        <v>0</v>
      </c>
      <c r="D13" s="107">
        <v>4.29</v>
      </c>
      <c r="E13" s="110"/>
      <c r="F13" s="111"/>
      <c r="G13" s="112"/>
    </row>
    <row r="14" spans="1:7" ht="18.75" x14ac:dyDescent="0.3">
      <c r="A14" s="113"/>
      <c r="B14" s="113"/>
      <c r="C14" s="113"/>
      <c r="D14" s="113"/>
      <c r="G14" s="114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F3E6-1D74-48FA-8709-41675596586C}">
  <dimension ref="A1:H14"/>
  <sheetViews>
    <sheetView tabSelected="1" workbookViewId="0">
      <selection activeCell="F13" sqref="F13"/>
    </sheetView>
  </sheetViews>
  <sheetFormatPr defaultColWidth="9.140625" defaultRowHeight="11.25" x14ac:dyDescent="0.2"/>
  <cols>
    <col min="1" max="1" width="6.5703125" style="117" customWidth="1"/>
    <col min="2" max="2" width="23.5703125" style="117" customWidth="1"/>
    <col min="3" max="3" width="10.140625" style="117" customWidth="1"/>
    <col min="4" max="4" width="15.85546875" style="117" customWidth="1"/>
    <col min="5" max="5" width="10.7109375" style="117" customWidth="1"/>
    <col min="6" max="6" width="11.42578125" style="117" customWidth="1"/>
    <col min="7" max="7" width="18.5703125" style="117" customWidth="1"/>
    <col min="8" max="8" width="8.85546875" style="117" customWidth="1"/>
    <col min="9" max="16384" width="9.140625" style="117"/>
  </cols>
  <sheetData>
    <row r="1" spans="1:8" x14ac:dyDescent="0.2">
      <c r="A1" s="115" t="s">
        <v>65</v>
      </c>
      <c r="B1" s="116"/>
      <c r="C1" s="116"/>
      <c r="D1" s="116"/>
      <c r="E1" s="116"/>
      <c r="F1" s="116"/>
      <c r="G1" s="116"/>
    </row>
    <row r="2" spans="1:8" x14ac:dyDescent="0.2">
      <c r="A2" s="118" t="s">
        <v>66</v>
      </c>
      <c r="B2" s="118" t="s">
        <v>67</v>
      </c>
      <c r="C2" s="118" t="s">
        <v>68</v>
      </c>
      <c r="D2" s="118" t="s">
        <v>69</v>
      </c>
      <c r="E2" s="118" t="s">
        <v>70</v>
      </c>
      <c r="F2" s="118"/>
      <c r="G2" s="118"/>
    </row>
    <row r="3" spans="1:8" x14ac:dyDescent="0.2">
      <c r="A3" s="118"/>
      <c r="B3" s="118"/>
      <c r="C3" s="118"/>
      <c r="D3" s="118"/>
      <c r="E3" s="118" t="s">
        <v>71</v>
      </c>
      <c r="F3" s="118"/>
      <c r="G3" s="118" t="s">
        <v>72</v>
      </c>
    </row>
    <row r="4" spans="1:8" x14ac:dyDescent="0.2">
      <c r="A4" s="118"/>
      <c r="B4" s="118"/>
      <c r="C4" s="118"/>
      <c r="D4" s="119"/>
      <c r="E4" s="120" t="s">
        <v>73</v>
      </c>
      <c r="F4" s="120" t="s">
        <v>74</v>
      </c>
      <c r="G4" s="118"/>
    </row>
    <row r="5" spans="1:8" x14ac:dyDescent="0.2">
      <c r="A5" s="121" t="s">
        <v>75</v>
      </c>
      <c r="B5" s="122" t="s">
        <v>76</v>
      </c>
      <c r="C5" s="123" t="s">
        <v>77</v>
      </c>
      <c r="D5" s="124">
        <v>106151.41</v>
      </c>
      <c r="E5" s="125">
        <v>445.51</v>
      </c>
      <c r="F5" s="122"/>
      <c r="G5" s="126">
        <v>410.11</v>
      </c>
    </row>
    <row r="6" spans="1:8" ht="33.75" x14ac:dyDescent="0.2">
      <c r="A6" s="121" t="s">
        <v>75</v>
      </c>
      <c r="B6" s="122" t="s">
        <v>78</v>
      </c>
      <c r="C6" s="126" t="s">
        <v>77</v>
      </c>
      <c r="D6" s="127"/>
      <c r="E6" s="128">
        <f>E7*0.051</f>
        <v>67.680059999999997</v>
      </c>
      <c r="F6" s="128">
        <f>F7*0.051</f>
        <v>29.321939999999994</v>
      </c>
      <c r="G6" s="129">
        <f>G7*0.051</f>
        <v>1.9889999999999999</v>
      </c>
    </row>
    <row r="7" spans="1:8" ht="22.5" x14ac:dyDescent="0.2">
      <c r="A7" s="121" t="s">
        <v>79</v>
      </c>
      <c r="B7" s="122" t="s">
        <v>80</v>
      </c>
      <c r="C7" s="126" t="s">
        <v>81</v>
      </c>
      <c r="D7" s="122"/>
      <c r="E7" s="130">
        <f>1902-F7</f>
        <v>1327.06</v>
      </c>
      <c r="F7" s="126">
        <f>178*3.23</f>
        <v>574.93999999999994</v>
      </c>
      <c r="G7" s="126">
        <v>39</v>
      </c>
    </row>
    <row r="8" spans="1:8" x14ac:dyDescent="0.2">
      <c r="A8" s="121" t="s">
        <v>79</v>
      </c>
      <c r="B8" s="122" t="s">
        <v>82</v>
      </c>
      <c r="C8" s="126" t="s">
        <v>81</v>
      </c>
      <c r="D8" s="131">
        <v>208580</v>
      </c>
      <c r="E8" s="130">
        <v>1331</v>
      </c>
      <c r="F8" s="126">
        <f>178*4.33</f>
        <v>770.74</v>
      </c>
      <c r="G8" s="130">
        <v>39</v>
      </c>
      <c r="H8" s="132"/>
    </row>
    <row r="9" spans="1:8" x14ac:dyDescent="0.2">
      <c r="A9" s="121" t="s">
        <v>79</v>
      </c>
      <c r="B9" s="122" t="s">
        <v>83</v>
      </c>
      <c r="C9" s="126" t="s">
        <v>81</v>
      </c>
      <c r="D9" s="122"/>
      <c r="E9" s="128">
        <f>E7+E8</f>
        <v>2658.06</v>
      </c>
      <c r="F9" s="128">
        <f>F7+F8</f>
        <v>1345.6799999999998</v>
      </c>
      <c r="G9" s="130">
        <f>G7+G8</f>
        <v>78</v>
      </c>
    </row>
    <row r="10" spans="1:8" x14ac:dyDescent="0.2">
      <c r="A10" s="121" t="s">
        <v>84</v>
      </c>
      <c r="B10" s="122" t="s">
        <v>85</v>
      </c>
      <c r="C10" s="126" t="s">
        <v>86</v>
      </c>
      <c r="D10" s="133"/>
      <c r="E10" s="134">
        <v>133773</v>
      </c>
      <c r="F10" s="135">
        <v>2011</v>
      </c>
      <c r="G10" s="136">
        <v>25188</v>
      </c>
    </row>
    <row r="11" spans="1:8" x14ac:dyDescent="0.2">
      <c r="E11" s="137"/>
      <c r="F11" s="138"/>
    </row>
    <row r="13" spans="1:8" ht="33" customHeight="1" x14ac:dyDescent="0.2">
      <c r="G13" s="139"/>
    </row>
    <row r="14" spans="1:8" ht="33" customHeight="1" x14ac:dyDescent="0.2">
      <c r="F14" s="117" t="s">
        <v>87</v>
      </c>
      <c r="G14" s="139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Общее ЭЭ</vt:lpstr>
      <vt:lpstr>Корп.3</vt:lpstr>
      <vt:lpstr>Справка о 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2015-06-05T18:19:34Z</dcterms:created>
  <dcterms:modified xsi:type="dcterms:W3CDTF">2022-03-31T07:43:09Z</dcterms:modified>
</cp:coreProperties>
</file>